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0425" activeTab="0"/>
  </bookViews>
  <sheets>
    <sheet name="Reifendruck" sheetId="1" r:id="rId1"/>
  </sheets>
  <definedNames>
    <definedName name="HTML_CodePage" hidden="1">1252</definedName>
    <definedName name="HTML_Control" hidden="1">{"'Tabelle1'!$A$1:$R$37"}</definedName>
    <definedName name="HTML_Description" hidden="1">""</definedName>
    <definedName name="HTML_Email" hidden="1">""</definedName>
    <definedName name="HTML_Header" hidden="1">""</definedName>
    <definedName name="HTML_LastUpdate" hidden="1">"26.10.01"</definedName>
    <definedName name="HTML_LineAfter" hidden="1">FALSE</definedName>
    <definedName name="HTML_LineBefore" hidden="1">FALSE</definedName>
    <definedName name="HTML_Name" hidden="1">"Bettge"</definedName>
    <definedName name="HTML_OBDlg2" hidden="1">TRUE</definedName>
    <definedName name="HTML_OBDlg4" hidden="1">TRUE</definedName>
    <definedName name="HTML_OS" hidden="1">0</definedName>
    <definedName name="HTML_PathFile" hidden="1">"D:\Bettge\WEB\Tandem\Reifendruck.html.htm"</definedName>
    <definedName name="HTML_Title" hidden="1">"Reifendruck"</definedName>
  </definedNames>
  <calcPr fullCalcOnLoad="1"/>
</workbook>
</file>

<file path=xl/sharedStrings.xml><?xml version="1.0" encoding="utf-8"?>
<sst xmlns="http://schemas.openxmlformats.org/spreadsheetml/2006/main" count="116" uniqueCount="63">
  <si>
    <t>Renntandem</t>
  </si>
  <si>
    <t>Tourentandem</t>
  </si>
  <si>
    <t>in kg</t>
  </si>
  <si>
    <t>Masse</t>
  </si>
  <si>
    <t>in mm</t>
  </si>
  <si>
    <t>in bar</t>
  </si>
  <si>
    <t>Captain</t>
  </si>
  <si>
    <t>Stoker</t>
  </si>
  <si>
    <t>Gepäck</t>
  </si>
  <si>
    <t>d_front_Captain</t>
  </si>
  <si>
    <t>d_rear_Captain</t>
  </si>
  <si>
    <t>d_front_Stoker</t>
  </si>
  <si>
    <t>d_rear_Stoker</t>
  </si>
  <si>
    <t>d_front_Solo</t>
  </si>
  <si>
    <t>d_rear_Solo</t>
  </si>
  <si>
    <t>cm</t>
  </si>
  <si>
    <t>w_f_c</t>
  </si>
  <si>
    <t>w_r_c</t>
  </si>
  <si>
    <t>w_f_s</t>
  </si>
  <si>
    <t>w_r_s</t>
  </si>
  <si>
    <t>---</t>
  </si>
  <si>
    <t>hinten</t>
  </si>
  <si>
    <t>vorne</t>
  </si>
  <si>
    <t>Reifen-</t>
  </si>
  <si>
    <t>druck</t>
  </si>
  <si>
    <t>breite</t>
  </si>
  <si>
    <t>Tragfähigkeit</t>
  </si>
  <si>
    <t>Belastung</t>
  </si>
  <si>
    <t>in kg/(bar*mm)</t>
  </si>
  <si>
    <t>Reifen-Belastung bei Solo und Tandem</t>
  </si>
  <si>
    <t>Stadtrad</t>
  </si>
  <si>
    <t>MTB</t>
  </si>
  <si>
    <t>Rennrad</t>
  </si>
  <si>
    <t>MTB schmale Reifen</t>
  </si>
  <si>
    <t xml:space="preserve">   mit Gepäck</t>
  </si>
  <si>
    <t>Fahrer</t>
  </si>
  <si>
    <t>empfohlener</t>
  </si>
  <si>
    <t>Mindestdruck</t>
  </si>
  <si>
    <t>Kinderrad</t>
  </si>
  <si>
    <t>Rad</t>
  </si>
  <si>
    <t xml:space="preserve">   mit Stokid</t>
  </si>
  <si>
    <t>Solo-Räder</t>
  </si>
  <si>
    <t>Tandems</t>
  </si>
  <si>
    <t xml:space="preserve">  160kg-Team</t>
  </si>
  <si>
    <t>Norm-Belastung (1)</t>
  </si>
  <si>
    <t>(1) Die "Normbelastung" dient der Beurteilung der Reifendrücke der anderen Beispiele.</t>
  </si>
  <si>
    <t>hinten (2)</t>
  </si>
  <si>
    <t>in bar*mm (3)</t>
  </si>
  <si>
    <t>(3) Der Einfachheit halber werden alle Einheiten so belassen, wie sie im Alltag gemessen werden, also bar, mm und kg (statt N/mm^2, m und N)</t>
  </si>
  <si>
    <t>(2) Die "Tragfähigkeit" ist gleichzeitig ein Maß dafür, wie stark die Felge belastet wird. Für gleichen Fahrkomfort sollte diese Größe nahezu konstant sein.</t>
  </si>
  <si>
    <t>hinten (4)</t>
  </si>
  <si>
    <t>(4) Die "Belastung" ist ein Maß dafür, wie weit die Tragfähigkeit des Reifens ausgeschöpft ist.</t>
  </si>
  <si>
    <t>(normiert) (5)</t>
  </si>
  <si>
    <t>(5) Hier wird auf die Werte der Normbelastung Bezug genommen. Werte kleiner 1 bedeuten härteres Fahrverhalten, Werte über 1 (zu) weiches Fahrverhalten.</t>
  </si>
  <si>
    <t>in bar (6)</t>
  </si>
  <si>
    <t>D. Bettge, 25.10.01</t>
  </si>
  <si>
    <t>(6) Ist die relative Belastung größer als 1, so werden die beiden letzten Spalten rot eingefärbt. Der angegebene Druck würde zum erreichen gleichen Komforts</t>
  </si>
  <si>
    <t xml:space="preserve">  wie bei der Norm-Belastung führen.</t>
  </si>
  <si>
    <t>Experimentieren Sie mit den Angaben in den gelben Feldern!</t>
  </si>
  <si>
    <t xml:space="preserve">   heavy-heavy</t>
  </si>
  <si>
    <t xml:space="preserve">   Ab einem gewissen Wert platzen zu schwache Felgen (z.B. Mavic 517 bei ca. 250 bar*mm?)</t>
  </si>
  <si>
    <t>Horizontale Abstände der Fahrer-Schwerpunkte zu den Radnaben</t>
  </si>
  <si>
    <t>Achslast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</si>
</sst>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4" xfId="0" applyFill="1" applyBorder="1" applyAlignment="1" quotePrefix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7" xfId="0" applyFill="1" applyBorder="1" applyAlignment="1" quotePrefix="1">
      <alignment horizontal="center"/>
    </xf>
    <xf numFmtId="0" fontId="0" fillId="2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2" borderId="3" xfId="0" applyFill="1" applyBorder="1" applyAlignment="1" quotePrefix="1">
      <alignment horizontal="center"/>
    </xf>
    <xf numFmtId="0" fontId="0" fillId="4" borderId="3" xfId="0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25" xfId="0" applyFill="1" applyBorder="1" applyAlignment="1">
      <alignment horizontal="right"/>
    </xf>
    <xf numFmtId="0" fontId="0" fillId="2" borderId="26" xfId="0" applyFill="1" applyBorder="1" applyAlignment="1">
      <alignment/>
    </xf>
    <xf numFmtId="0" fontId="0" fillId="2" borderId="11" xfId="0" applyFill="1" applyBorder="1" applyAlignment="1">
      <alignment/>
    </xf>
    <xf numFmtId="165" fontId="0" fillId="4" borderId="3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0" fontId="0" fillId="2" borderId="27" xfId="0" applyFill="1" applyBorder="1" applyAlignment="1">
      <alignment/>
    </xf>
    <xf numFmtId="0" fontId="0" fillId="4" borderId="28" xfId="0" applyFill="1" applyBorder="1" applyAlignment="1">
      <alignment horizontal="center"/>
    </xf>
    <xf numFmtId="0" fontId="2" fillId="5" borderId="9" xfId="0" applyFont="1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 horizontal="center"/>
    </xf>
    <xf numFmtId="165" fontId="0" fillId="4" borderId="30" xfId="0" applyNumberFormat="1" applyFill="1" applyBorder="1" applyAlignment="1">
      <alignment horizontal="center"/>
    </xf>
    <xf numFmtId="165" fontId="0" fillId="4" borderId="31" xfId="0" applyNumberFormat="1" applyFill="1" applyBorder="1" applyAlignment="1">
      <alignment horizontal="center"/>
    </xf>
    <xf numFmtId="0" fontId="0" fillId="2" borderId="31" xfId="0" applyFill="1" applyBorder="1" applyAlignment="1" quotePrefix="1">
      <alignment horizontal="center"/>
    </xf>
    <xf numFmtId="0" fontId="0" fillId="4" borderId="32" xfId="0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165" fontId="0" fillId="3" borderId="32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0.28125" style="0" customWidth="1"/>
    <col min="2" max="2" width="8.57421875" style="0" customWidth="1"/>
    <col min="3" max="3" width="7.57421875" style="0" customWidth="1"/>
    <col min="4" max="4" width="7.421875" style="0" customWidth="1"/>
    <col min="5" max="5" width="8.00390625" style="0" customWidth="1"/>
    <col min="6" max="8" width="8.28125" style="0" customWidth="1"/>
    <col min="9" max="9" width="7.7109375" style="0" hidden="1" customWidth="1"/>
    <col min="10" max="10" width="14.7109375" style="0" hidden="1" customWidth="1"/>
    <col min="11" max="12" width="7.7109375" style="0" hidden="1" customWidth="1"/>
    <col min="13" max="13" width="8.57421875" style="0" customWidth="1"/>
    <col min="14" max="14" width="9.28125" style="0" customWidth="1"/>
    <col min="15" max="15" width="12.28125" style="0" customWidth="1"/>
    <col min="16" max="16" width="13.00390625" style="0" customWidth="1"/>
    <col min="17" max="17" width="10.8515625" style="0" customWidth="1"/>
    <col min="18" max="18" width="12.28125" style="0" customWidth="1"/>
  </cols>
  <sheetData>
    <row r="1" spans="1:8" ht="16.5">
      <c r="A1" s="78" t="s">
        <v>29</v>
      </c>
      <c r="B1" s="1"/>
      <c r="C1" s="1"/>
      <c r="D1" s="1"/>
      <c r="E1" s="1"/>
      <c r="F1" s="79" t="s">
        <v>55</v>
      </c>
      <c r="G1" s="1"/>
      <c r="H1" s="1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6.5" thickBot="1">
      <c r="A3" s="77" t="s">
        <v>58</v>
      </c>
      <c r="B3" s="1"/>
      <c r="C3" s="1"/>
      <c r="D3" s="1"/>
      <c r="E3" s="1"/>
      <c r="F3" s="1"/>
      <c r="G3" s="1"/>
      <c r="H3" s="1"/>
    </row>
    <row r="4" spans="1:18" ht="12.75">
      <c r="A4" s="32"/>
      <c r="B4" s="31" t="s">
        <v>23</v>
      </c>
      <c r="C4" s="31" t="s">
        <v>23</v>
      </c>
      <c r="D4" s="33" t="s">
        <v>3</v>
      </c>
      <c r="E4" s="33" t="s">
        <v>3</v>
      </c>
      <c r="F4" s="31" t="s">
        <v>3</v>
      </c>
      <c r="G4" s="31" t="s">
        <v>3</v>
      </c>
      <c r="H4" s="52" t="s">
        <v>3</v>
      </c>
      <c r="I4" s="33"/>
      <c r="J4" s="31"/>
      <c r="K4" s="31"/>
      <c r="L4" s="31"/>
      <c r="M4" s="31" t="s">
        <v>62</v>
      </c>
      <c r="N4" s="31" t="s">
        <v>62</v>
      </c>
      <c r="O4" s="34" t="s">
        <v>26</v>
      </c>
      <c r="P4" s="34" t="s">
        <v>27</v>
      </c>
      <c r="Q4" s="34" t="s">
        <v>27</v>
      </c>
      <c r="R4" s="35" t="s">
        <v>36</v>
      </c>
    </row>
    <row r="5" spans="1:18" ht="12.75">
      <c r="A5" s="18"/>
      <c r="B5" s="4" t="s">
        <v>25</v>
      </c>
      <c r="C5" s="4" t="s">
        <v>24</v>
      </c>
      <c r="D5" s="14" t="s">
        <v>39</v>
      </c>
      <c r="E5" s="14" t="s">
        <v>35</v>
      </c>
      <c r="F5" s="4" t="s">
        <v>6</v>
      </c>
      <c r="G5" s="4" t="s">
        <v>7</v>
      </c>
      <c r="H5" s="53" t="s">
        <v>8</v>
      </c>
      <c r="I5" s="14" t="s">
        <v>16</v>
      </c>
      <c r="J5" s="4" t="s">
        <v>17</v>
      </c>
      <c r="K5" s="4" t="s">
        <v>18</v>
      </c>
      <c r="L5" s="4" t="s">
        <v>19</v>
      </c>
      <c r="M5" s="4" t="s">
        <v>22</v>
      </c>
      <c r="N5" s="4" t="s">
        <v>21</v>
      </c>
      <c r="O5" s="5" t="s">
        <v>46</v>
      </c>
      <c r="P5" s="5" t="s">
        <v>50</v>
      </c>
      <c r="Q5" s="5" t="s">
        <v>21</v>
      </c>
      <c r="R5" s="6" t="s">
        <v>37</v>
      </c>
    </row>
    <row r="6" spans="1:18" ht="13.5" thickBot="1">
      <c r="A6" s="26"/>
      <c r="B6" s="28" t="s">
        <v>4</v>
      </c>
      <c r="C6" s="28" t="s">
        <v>5</v>
      </c>
      <c r="D6" s="27" t="s">
        <v>2</v>
      </c>
      <c r="E6" s="27" t="s">
        <v>2</v>
      </c>
      <c r="F6" s="28" t="s">
        <v>2</v>
      </c>
      <c r="G6" s="28" t="s">
        <v>2</v>
      </c>
      <c r="H6" s="54" t="s">
        <v>2</v>
      </c>
      <c r="I6" s="27" t="s">
        <v>2</v>
      </c>
      <c r="J6" s="28" t="s">
        <v>2</v>
      </c>
      <c r="K6" s="28" t="s">
        <v>2</v>
      </c>
      <c r="L6" s="28" t="s">
        <v>2</v>
      </c>
      <c r="M6" s="28" t="s">
        <v>2</v>
      </c>
      <c r="N6" s="28" t="s">
        <v>2</v>
      </c>
      <c r="O6" s="29" t="s">
        <v>47</v>
      </c>
      <c r="P6" s="29" t="s">
        <v>28</v>
      </c>
      <c r="Q6" s="29" t="s">
        <v>52</v>
      </c>
      <c r="R6" s="30" t="s">
        <v>54</v>
      </c>
    </row>
    <row r="7" spans="1:18" ht="12.75">
      <c r="A7" s="63" t="s">
        <v>44</v>
      </c>
      <c r="B7" s="15">
        <v>32</v>
      </c>
      <c r="C7" s="48">
        <v>5</v>
      </c>
      <c r="D7" s="48">
        <v>14</v>
      </c>
      <c r="E7" s="8">
        <v>70</v>
      </c>
      <c r="F7" s="9" t="s">
        <v>20</v>
      </c>
      <c r="G7" s="9" t="s">
        <v>20</v>
      </c>
      <c r="H7" s="64">
        <v>0</v>
      </c>
      <c r="I7" s="51">
        <f>-E7/((-$B$36/$B$37)-1)</f>
        <v>30.000000000000004</v>
      </c>
      <c r="J7" s="10">
        <f>E7-I7</f>
        <v>40</v>
      </c>
      <c r="K7" s="9" t="s">
        <v>20</v>
      </c>
      <c r="L7" s="9" t="s">
        <v>20</v>
      </c>
      <c r="M7" s="10">
        <f>I7+D7/2</f>
        <v>37</v>
      </c>
      <c r="N7" s="10">
        <f>J7+H7+D7/2</f>
        <v>47</v>
      </c>
      <c r="O7" s="11">
        <f>B7*C7</f>
        <v>160</v>
      </c>
      <c r="P7" s="58">
        <f>N7/(B7*C7)</f>
        <v>0.29375</v>
      </c>
      <c r="Q7" s="36">
        <f>P7/$P$7</f>
        <v>1</v>
      </c>
      <c r="R7" s="62" t="s">
        <v>20</v>
      </c>
    </row>
    <row r="8" spans="1:18" ht="14.25" customHeight="1">
      <c r="A8" s="65" t="s">
        <v>41</v>
      </c>
      <c r="B8" s="12"/>
      <c r="C8" s="49"/>
      <c r="D8" s="61"/>
      <c r="E8" s="16"/>
      <c r="F8" s="12"/>
      <c r="G8" s="12"/>
      <c r="H8" s="57"/>
      <c r="I8" s="16"/>
      <c r="J8" s="12"/>
      <c r="K8" s="12"/>
      <c r="L8" s="12"/>
      <c r="M8" s="12"/>
      <c r="N8" s="12"/>
      <c r="O8" s="12"/>
      <c r="P8" s="38"/>
      <c r="Q8" s="38"/>
      <c r="R8" s="13"/>
    </row>
    <row r="9" spans="1:18" ht="12.75">
      <c r="A9" s="20" t="s">
        <v>30</v>
      </c>
      <c r="B9" s="23">
        <v>32</v>
      </c>
      <c r="C9" s="47">
        <v>6</v>
      </c>
      <c r="D9" s="59">
        <v>14</v>
      </c>
      <c r="E9" s="21">
        <v>70</v>
      </c>
      <c r="F9" s="22" t="s">
        <v>20</v>
      </c>
      <c r="G9" s="22" t="s">
        <v>20</v>
      </c>
      <c r="H9" s="55">
        <v>5</v>
      </c>
      <c r="I9" s="50">
        <f>-E9/((-$B$36/$B$37)-1)</f>
        <v>30.000000000000004</v>
      </c>
      <c r="J9" s="24">
        <f>E9-I9</f>
        <v>40</v>
      </c>
      <c r="K9" s="22" t="s">
        <v>20</v>
      </c>
      <c r="L9" s="22" t="s">
        <v>20</v>
      </c>
      <c r="M9" s="24">
        <f>I9+D9/2</f>
        <v>37</v>
      </c>
      <c r="N9" s="24">
        <f>J9+H9+D9/2</f>
        <v>52</v>
      </c>
      <c r="O9" s="7">
        <f>B9*C9</f>
        <v>192</v>
      </c>
      <c r="P9" s="36">
        <f>N9/O9</f>
        <v>0.2708333333333333</v>
      </c>
      <c r="Q9" s="36">
        <f>P9/$P$7</f>
        <v>0.9219858156028368</v>
      </c>
      <c r="R9" s="25">
        <f>C9*Q9</f>
        <v>5.531914893617021</v>
      </c>
    </row>
    <row r="10" spans="1:18" ht="12.75">
      <c r="A10" s="19" t="s">
        <v>31</v>
      </c>
      <c r="B10" s="8">
        <v>50</v>
      </c>
      <c r="C10" s="48">
        <v>3.5</v>
      </c>
      <c r="D10" s="60">
        <v>11</v>
      </c>
      <c r="E10" s="15">
        <v>70</v>
      </c>
      <c r="F10" s="9" t="s">
        <v>20</v>
      </c>
      <c r="G10" s="9" t="s">
        <v>20</v>
      </c>
      <c r="H10" s="56">
        <v>0</v>
      </c>
      <c r="I10" s="51">
        <f>-E10/((-$B$36/$B$37)-1)</f>
        <v>30.000000000000004</v>
      </c>
      <c r="J10" s="10">
        <f>E10-I10</f>
        <v>40</v>
      </c>
      <c r="K10" s="9" t="s">
        <v>20</v>
      </c>
      <c r="L10" s="9" t="s">
        <v>20</v>
      </c>
      <c r="M10" s="24">
        <f>I10+D10/2</f>
        <v>35.5</v>
      </c>
      <c r="N10" s="24">
        <f>J10+H10+D10/2</f>
        <v>45.5</v>
      </c>
      <c r="O10" s="11">
        <f>B10*C10</f>
        <v>175</v>
      </c>
      <c r="P10" s="37">
        <f>N10/O10</f>
        <v>0.26</v>
      </c>
      <c r="Q10" s="36">
        <f>P10/$P$7</f>
        <v>0.8851063829787233</v>
      </c>
      <c r="R10" s="25">
        <f>C10*Q10</f>
        <v>3.097872340425532</v>
      </c>
    </row>
    <row r="11" spans="1:18" ht="12.75">
      <c r="A11" s="19" t="s">
        <v>33</v>
      </c>
      <c r="B11" s="8">
        <v>25</v>
      </c>
      <c r="C11" s="48">
        <v>7</v>
      </c>
      <c r="D11" s="60">
        <v>10</v>
      </c>
      <c r="E11" s="15">
        <v>70</v>
      </c>
      <c r="F11" s="9" t="s">
        <v>20</v>
      </c>
      <c r="G11" s="9" t="s">
        <v>20</v>
      </c>
      <c r="H11" s="56">
        <v>0</v>
      </c>
      <c r="I11" s="51">
        <f>-E11/((-$B$36/$B$37)-1)</f>
        <v>30.000000000000004</v>
      </c>
      <c r="J11" s="10">
        <f>E11-I11</f>
        <v>40</v>
      </c>
      <c r="K11" s="9" t="s">
        <v>20</v>
      </c>
      <c r="L11" s="9" t="s">
        <v>20</v>
      </c>
      <c r="M11" s="24">
        <f>I11+D11/2</f>
        <v>35</v>
      </c>
      <c r="N11" s="24">
        <f>J11+H11+D11/2</f>
        <v>45</v>
      </c>
      <c r="O11" s="11">
        <f>B11*C11</f>
        <v>175</v>
      </c>
      <c r="P11" s="37">
        <f>N11/O11</f>
        <v>0.2571428571428571</v>
      </c>
      <c r="Q11" s="36">
        <f>P11/$P$7</f>
        <v>0.8753799392097263</v>
      </c>
      <c r="R11" s="25">
        <f>C11*Q11</f>
        <v>6.127659574468084</v>
      </c>
    </row>
    <row r="12" spans="1:18" ht="12.75">
      <c r="A12" s="19" t="s">
        <v>32</v>
      </c>
      <c r="B12" s="8">
        <v>23</v>
      </c>
      <c r="C12" s="48">
        <v>8</v>
      </c>
      <c r="D12" s="60">
        <v>9</v>
      </c>
      <c r="E12" s="15">
        <v>70</v>
      </c>
      <c r="F12" s="9" t="s">
        <v>20</v>
      </c>
      <c r="G12" s="9" t="s">
        <v>20</v>
      </c>
      <c r="H12" s="56">
        <v>0</v>
      </c>
      <c r="I12" s="51">
        <f>-E12/((-$B$36/$B$37)-1)</f>
        <v>30.000000000000004</v>
      </c>
      <c r="J12" s="10">
        <f>E12-I12</f>
        <v>40</v>
      </c>
      <c r="K12" s="9" t="s">
        <v>20</v>
      </c>
      <c r="L12" s="9" t="s">
        <v>20</v>
      </c>
      <c r="M12" s="24">
        <f>I12+D12/2</f>
        <v>34.5</v>
      </c>
      <c r="N12" s="24">
        <f>J12+H12+D12/2</f>
        <v>44.5</v>
      </c>
      <c r="O12" s="11">
        <f>B12*C12</f>
        <v>184</v>
      </c>
      <c r="P12" s="37">
        <f>N12/O12</f>
        <v>0.2418478260869565</v>
      </c>
      <c r="Q12" s="36">
        <f>P12/$P$7</f>
        <v>0.8233117483811285</v>
      </c>
      <c r="R12" s="25">
        <f>C12*Q12</f>
        <v>6.586493987049028</v>
      </c>
    </row>
    <row r="13" spans="1:18" ht="12.75">
      <c r="A13" s="19" t="s">
        <v>38</v>
      </c>
      <c r="B13" s="8">
        <v>47</v>
      </c>
      <c r="C13" s="48">
        <v>2</v>
      </c>
      <c r="D13" s="60">
        <v>13</v>
      </c>
      <c r="E13" s="15">
        <v>20</v>
      </c>
      <c r="F13" s="9" t="s">
        <v>20</v>
      </c>
      <c r="G13" s="9" t="s">
        <v>20</v>
      </c>
      <c r="H13" s="56">
        <v>0</v>
      </c>
      <c r="I13" s="51">
        <f>-E13/((-$B$36/$B$37)-1)</f>
        <v>8.571428571428573</v>
      </c>
      <c r="J13" s="10">
        <f>E13-I13</f>
        <v>11.428571428571427</v>
      </c>
      <c r="K13" s="9" t="s">
        <v>20</v>
      </c>
      <c r="L13" s="9" t="s">
        <v>20</v>
      </c>
      <c r="M13" s="24">
        <f>I13+D13/2</f>
        <v>15.071428571428573</v>
      </c>
      <c r="N13" s="24">
        <f>J13+H13+D13/2</f>
        <v>17.928571428571427</v>
      </c>
      <c r="O13" s="11">
        <f>B13*C13</f>
        <v>94</v>
      </c>
      <c r="P13" s="37">
        <f>N13/O13</f>
        <v>0.19072948328267475</v>
      </c>
      <c r="Q13" s="36">
        <f>P13/$P$7</f>
        <v>0.6492918579835736</v>
      </c>
      <c r="R13" s="25">
        <f>C13*Q13</f>
        <v>1.2985837159671472</v>
      </c>
    </row>
    <row r="14" spans="1:18" ht="14.25" customHeight="1">
      <c r="A14" s="65" t="s">
        <v>42</v>
      </c>
      <c r="B14" s="12"/>
      <c r="C14" s="49"/>
      <c r="D14" s="61"/>
      <c r="E14" s="16"/>
      <c r="F14" s="12"/>
      <c r="G14" s="12"/>
      <c r="H14" s="57"/>
      <c r="I14" s="16"/>
      <c r="J14" s="12"/>
      <c r="K14" s="12"/>
      <c r="L14" s="12"/>
      <c r="M14" s="12"/>
      <c r="N14" s="12"/>
      <c r="O14" s="12"/>
      <c r="P14" s="38"/>
      <c r="Q14" s="38"/>
      <c r="R14" s="13"/>
    </row>
    <row r="15" spans="1:18" ht="12.75">
      <c r="A15" s="19" t="s">
        <v>1</v>
      </c>
      <c r="B15" s="8">
        <v>35</v>
      </c>
      <c r="C15" s="48">
        <v>6</v>
      </c>
      <c r="D15" s="60">
        <v>19</v>
      </c>
      <c r="E15" s="17" t="s">
        <v>20</v>
      </c>
      <c r="F15" s="8">
        <v>70</v>
      </c>
      <c r="G15" s="8">
        <v>55</v>
      </c>
      <c r="H15" s="56">
        <v>0</v>
      </c>
      <c r="I15" s="51">
        <f aca="true" t="shared" si="0" ref="I15:I20">-F15/((-$B$32/$B$33)-1)</f>
        <v>46</v>
      </c>
      <c r="J15" s="10">
        <f aca="true" t="shared" si="1" ref="J15:J20">F15-I15</f>
        <v>24</v>
      </c>
      <c r="K15" s="10">
        <f aca="true" t="shared" si="2" ref="K15:K20">-G15/((-$B$34/$B$35)-1)</f>
        <v>14.142857142857142</v>
      </c>
      <c r="L15" s="10">
        <f aca="true" t="shared" si="3" ref="L15:L20">G15-K15</f>
        <v>40.85714285714286</v>
      </c>
      <c r="M15" s="10">
        <f aca="true" t="shared" si="4" ref="M15:M20">I15+K15+D15/2</f>
        <v>69.64285714285714</v>
      </c>
      <c r="N15" s="10">
        <f aca="true" t="shared" si="5" ref="N15:N20">J15+L15+H15+D15/2</f>
        <v>74.35714285714286</v>
      </c>
      <c r="O15" s="11">
        <f aca="true" t="shared" si="6" ref="O15:O20">B15*C15</f>
        <v>210</v>
      </c>
      <c r="P15" s="37">
        <f aca="true" t="shared" si="7" ref="P15:P20">N15/O15</f>
        <v>0.35408163265306125</v>
      </c>
      <c r="Q15" s="37">
        <f aca="true" t="shared" si="8" ref="Q15:Q20">P15/$P$7</f>
        <v>1.2053842813721234</v>
      </c>
      <c r="R15" s="25">
        <f aca="true" t="shared" si="9" ref="R15:R20">C15*Q15</f>
        <v>7.23230568823274</v>
      </c>
    </row>
    <row r="16" spans="1:18" ht="12.75">
      <c r="A16" s="19" t="s">
        <v>34</v>
      </c>
      <c r="B16" s="8">
        <v>35</v>
      </c>
      <c r="C16" s="48">
        <v>6</v>
      </c>
      <c r="D16" s="60">
        <v>19</v>
      </c>
      <c r="E16" s="17" t="s">
        <v>20</v>
      </c>
      <c r="F16" s="8">
        <v>70</v>
      </c>
      <c r="G16" s="8">
        <v>55</v>
      </c>
      <c r="H16" s="56">
        <v>30</v>
      </c>
      <c r="I16" s="51">
        <f t="shared" si="0"/>
        <v>46</v>
      </c>
      <c r="J16" s="10">
        <f t="shared" si="1"/>
        <v>24</v>
      </c>
      <c r="K16" s="10">
        <f t="shared" si="2"/>
        <v>14.142857142857142</v>
      </c>
      <c r="L16" s="10">
        <f t="shared" si="3"/>
        <v>40.85714285714286</v>
      </c>
      <c r="M16" s="10">
        <f t="shared" si="4"/>
        <v>69.64285714285714</v>
      </c>
      <c r="N16" s="10">
        <f t="shared" si="5"/>
        <v>104.35714285714286</v>
      </c>
      <c r="O16" s="11">
        <f t="shared" si="6"/>
        <v>210</v>
      </c>
      <c r="P16" s="37">
        <f t="shared" si="7"/>
        <v>0.4969387755102041</v>
      </c>
      <c r="Q16" s="37">
        <f t="shared" si="8"/>
        <v>1.6917064698219713</v>
      </c>
      <c r="R16" s="25">
        <f t="shared" si="9"/>
        <v>10.150238818931827</v>
      </c>
    </row>
    <row r="17" spans="1:18" ht="12.75">
      <c r="A17" s="19" t="s">
        <v>40</v>
      </c>
      <c r="B17" s="8">
        <v>35</v>
      </c>
      <c r="C17" s="48">
        <v>6</v>
      </c>
      <c r="D17" s="60">
        <v>20.5</v>
      </c>
      <c r="E17" s="17" t="s">
        <v>20</v>
      </c>
      <c r="F17" s="8">
        <v>70</v>
      </c>
      <c r="G17" s="8">
        <v>20</v>
      </c>
      <c r="H17" s="56">
        <v>0</v>
      </c>
      <c r="I17" s="51">
        <f t="shared" si="0"/>
        <v>46</v>
      </c>
      <c r="J17" s="10">
        <f t="shared" si="1"/>
        <v>24</v>
      </c>
      <c r="K17" s="10">
        <f t="shared" si="2"/>
        <v>5.142857142857143</v>
      </c>
      <c r="L17" s="10">
        <f t="shared" si="3"/>
        <v>14.857142857142858</v>
      </c>
      <c r="M17" s="10">
        <f t="shared" si="4"/>
        <v>61.392857142857146</v>
      </c>
      <c r="N17" s="10">
        <f t="shared" si="5"/>
        <v>49.10714285714286</v>
      </c>
      <c r="O17" s="11">
        <f t="shared" si="6"/>
        <v>210</v>
      </c>
      <c r="P17" s="37">
        <f t="shared" si="7"/>
        <v>0.233843537414966</v>
      </c>
      <c r="Q17" s="37">
        <f t="shared" si="8"/>
        <v>0.7960631060935013</v>
      </c>
      <c r="R17" s="25">
        <f t="shared" si="9"/>
        <v>4.776378636561008</v>
      </c>
    </row>
    <row r="18" spans="1:18" ht="12.75">
      <c r="A18" s="19" t="s">
        <v>59</v>
      </c>
      <c r="B18" s="8">
        <v>52</v>
      </c>
      <c r="C18" s="48">
        <v>6</v>
      </c>
      <c r="D18" s="60">
        <v>20.5</v>
      </c>
      <c r="E18" s="17" t="s">
        <v>20</v>
      </c>
      <c r="F18" s="8">
        <v>90</v>
      </c>
      <c r="G18" s="8">
        <v>90</v>
      </c>
      <c r="H18" s="56">
        <v>40</v>
      </c>
      <c r="I18" s="51">
        <f t="shared" si="0"/>
        <v>59.14285714285714</v>
      </c>
      <c r="J18" s="10">
        <f t="shared" si="1"/>
        <v>30.85714285714286</v>
      </c>
      <c r="K18" s="10">
        <f t="shared" si="2"/>
        <v>23.142857142857142</v>
      </c>
      <c r="L18" s="10">
        <f t="shared" si="3"/>
        <v>66.85714285714286</v>
      </c>
      <c r="M18" s="10">
        <f t="shared" si="4"/>
        <v>92.53571428571428</v>
      </c>
      <c r="N18" s="10">
        <f t="shared" si="5"/>
        <v>147.96428571428572</v>
      </c>
      <c r="O18" s="11">
        <f t="shared" si="6"/>
        <v>312</v>
      </c>
      <c r="P18" s="37">
        <f t="shared" si="7"/>
        <v>0.47424450549450553</v>
      </c>
      <c r="Q18" s="37">
        <f t="shared" si="8"/>
        <v>1.6144493804068272</v>
      </c>
      <c r="R18" s="25">
        <f t="shared" si="9"/>
        <v>9.686696282440963</v>
      </c>
    </row>
    <row r="19" spans="1:18" ht="12.75">
      <c r="A19" s="19" t="s">
        <v>0</v>
      </c>
      <c r="B19" s="8">
        <v>23</v>
      </c>
      <c r="C19" s="48">
        <v>9</v>
      </c>
      <c r="D19" s="60">
        <v>14</v>
      </c>
      <c r="E19" s="17" t="s">
        <v>20</v>
      </c>
      <c r="F19" s="8">
        <v>70</v>
      </c>
      <c r="G19" s="8">
        <v>55</v>
      </c>
      <c r="H19" s="56">
        <v>0</v>
      </c>
      <c r="I19" s="51">
        <f t="shared" si="0"/>
        <v>46</v>
      </c>
      <c r="J19" s="10">
        <f t="shared" si="1"/>
        <v>24</v>
      </c>
      <c r="K19" s="10">
        <f t="shared" si="2"/>
        <v>14.142857142857142</v>
      </c>
      <c r="L19" s="10">
        <f t="shared" si="3"/>
        <v>40.85714285714286</v>
      </c>
      <c r="M19" s="10">
        <f t="shared" si="4"/>
        <v>67.14285714285714</v>
      </c>
      <c r="N19" s="10">
        <f t="shared" si="5"/>
        <v>71.85714285714286</v>
      </c>
      <c r="O19" s="11">
        <f t="shared" si="6"/>
        <v>207</v>
      </c>
      <c r="P19" s="37">
        <f t="shared" si="7"/>
        <v>0.347135955831608</v>
      </c>
      <c r="Q19" s="37">
        <f t="shared" si="8"/>
        <v>1.1817394241076016</v>
      </c>
      <c r="R19" s="25">
        <f t="shared" si="9"/>
        <v>10.635654816968414</v>
      </c>
    </row>
    <row r="20" spans="1:18" ht="13.5" thickBot="1">
      <c r="A20" s="66" t="s">
        <v>43</v>
      </c>
      <c r="B20" s="67">
        <v>28</v>
      </c>
      <c r="C20" s="68">
        <v>9</v>
      </c>
      <c r="D20" s="69">
        <v>14</v>
      </c>
      <c r="E20" s="70" t="s">
        <v>20</v>
      </c>
      <c r="F20" s="67">
        <v>80</v>
      </c>
      <c r="G20" s="67">
        <v>80</v>
      </c>
      <c r="H20" s="71">
        <v>0</v>
      </c>
      <c r="I20" s="72">
        <f t="shared" si="0"/>
        <v>52.57142857142857</v>
      </c>
      <c r="J20" s="73">
        <f t="shared" si="1"/>
        <v>27.42857142857143</v>
      </c>
      <c r="K20" s="73">
        <f t="shared" si="2"/>
        <v>20.571428571428573</v>
      </c>
      <c r="L20" s="73">
        <f t="shared" si="3"/>
        <v>59.42857142857143</v>
      </c>
      <c r="M20" s="73">
        <f t="shared" si="4"/>
        <v>80.14285714285714</v>
      </c>
      <c r="N20" s="73">
        <f t="shared" si="5"/>
        <v>93.85714285714286</v>
      </c>
      <c r="O20" s="74">
        <f t="shared" si="6"/>
        <v>252</v>
      </c>
      <c r="P20" s="75">
        <f t="shared" si="7"/>
        <v>0.37244897959183676</v>
      </c>
      <c r="Q20" s="75">
        <f t="shared" si="8"/>
        <v>1.2679114198871038</v>
      </c>
      <c r="R20" s="76">
        <f t="shared" si="9"/>
        <v>11.411202778983935</v>
      </c>
    </row>
    <row r="21" spans="1:16" ht="12.75">
      <c r="A21" s="79" t="s">
        <v>45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ht="12.75">
      <c r="A22" s="79" t="s">
        <v>49</v>
      </c>
    </row>
    <row r="23" ht="12.75">
      <c r="A23" s="79" t="s">
        <v>60</v>
      </c>
    </row>
    <row r="24" ht="12.75">
      <c r="A24" s="79" t="s">
        <v>48</v>
      </c>
    </row>
    <row r="25" ht="12.75">
      <c r="A25" s="79" t="s">
        <v>51</v>
      </c>
    </row>
    <row r="26" ht="12.75">
      <c r="A26" s="79" t="s">
        <v>53</v>
      </c>
    </row>
    <row r="27" ht="12.75">
      <c r="A27" s="80" t="s">
        <v>56</v>
      </c>
    </row>
    <row r="28" ht="12.75">
      <c r="A28" s="79" t="s">
        <v>57</v>
      </c>
    </row>
    <row r="31" ht="12.75">
      <c r="A31" s="79" t="s">
        <v>61</v>
      </c>
    </row>
    <row r="32" spans="1:3" ht="12.75">
      <c r="A32" s="39" t="s">
        <v>9</v>
      </c>
      <c r="B32" s="40">
        <v>60</v>
      </c>
      <c r="C32" s="41" t="s">
        <v>15</v>
      </c>
    </row>
    <row r="33" spans="1:3" ht="12.75">
      <c r="A33" s="42" t="s">
        <v>10</v>
      </c>
      <c r="B33" s="3">
        <v>115</v>
      </c>
      <c r="C33" s="43" t="s">
        <v>15</v>
      </c>
    </row>
    <row r="34" spans="1:3" ht="12.75">
      <c r="A34" s="42" t="s">
        <v>11</v>
      </c>
      <c r="B34" s="3">
        <v>130</v>
      </c>
      <c r="C34" s="43" t="s">
        <v>15</v>
      </c>
    </row>
    <row r="35" spans="1:3" ht="12.75">
      <c r="A35" s="42" t="s">
        <v>12</v>
      </c>
      <c r="B35" s="3">
        <v>45</v>
      </c>
      <c r="C35" s="43" t="s">
        <v>15</v>
      </c>
    </row>
    <row r="36" spans="1:3" ht="12.75">
      <c r="A36" s="42" t="s">
        <v>13</v>
      </c>
      <c r="B36" s="3">
        <v>60</v>
      </c>
      <c r="C36" s="43" t="s">
        <v>15</v>
      </c>
    </row>
    <row r="37" spans="1:3" ht="12.75">
      <c r="A37" s="44" t="s">
        <v>14</v>
      </c>
      <c r="B37" s="45">
        <v>45</v>
      </c>
      <c r="C37" s="46" t="s">
        <v>15</v>
      </c>
    </row>
  </sheetData>
  <conditionalFormatting sqref="Q9:Q13 Q7 Q15:Q20">
    <cfRule type="cellIs" priority="1" dxfId="0" operator="greaterThan" stopIfTrue="1">
      <formula>1</formula>
    </cfRule>
  </conditionalFormatting>
  <conditionalFormatting sqref="R9:R13 R15:R20">
    <cfRule type="cellIs" priority="2" dxfId="0" operator="greaterThan" stopIfTrue="1">
      <formula>C9</formula>
    </cfRule>
  </conditionalFormatting>
  <printOptions/>
  <pageMargins left="0.23" right="0.16" top="0.39" bottom="1" header="0.17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Bettge</dc:creator>
  <cp:keywords/>
  <dc:description/>
  <cp:lastModifiedBy>Bettge</cp:lastModifiedBy>
  <cp:lastPrinted>2001-10-26T08:05:52Z</cp:lastPrinted>
  <dcterms:created xsi:type="dcterms:W3CDTF">2001-10-24T09:25:49Z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